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75" windowWidth="16380" windowHeight="7995"/>
  </bookViews>
  <sheets>
    <sheet name="Лист1" sheetId="1" r:id="rId1"/>
    <sheet name="Лист2" sheetId="2" r:id="rId2"/>
    <sheet name="Лист3" sheetId="3" r:id="rId3"/>
  </sheets>
  <definedNames>
    <definedName name="Жил">Лист2!$B$3</definedName>
    <definedName name="Пл">Лист2!$B$2</definedName>
  </definedNames>
  <calcPr calcId="145621"/>
</workbook>
</file>

<file path=xl/calcChain.xml><?xml version="1.0" encoding="utf-8"?>
<calcChain xmlns="http://schemas.openxmlformats.org/spreadsheetml/2006/main">
  <c r="H44" i="1" l="1"/>
  <c r="E34" i="1" l="1"/>
  <c r="H18" i="1" l="1"/>
  <c r="H19" i="1"/>
  <c r="H46" i="1"/>
  <c r="H47" i="1"/>
  <c r="H48" i="1"/>
  <c r="E6" i="1" l="1"/>
  <c r="H50" i="1"/>
  <c r="H51" i="1"/>
  <c r="H52" i="1"/>
  <c r="H53" i="1"/>
  <c r="H54" i="1"/>
  <c r="H55" i="1"/>
  <c r="H35" i="1"/>
  <c r="H36" i="1"/>
  <c r="H37" i="1"/>
  <c r="H38" i="1"/>
  <c r="H39" i="1"/>
  <c r="H40" i="1"/>
  <c r="H41" i="1"/>
  <c r="H42" i="1"/>
  <c r="H43" i="1"/>
  <c r="E16" i="1"/>
  <c r="H23" i="1"/>
  <c r="H24" i="1"/>
  <c r="H22" i="1"/>
  <c r="H25" i="1"/>
  <c r="H26" i="1"/>
  <c r="H29" i="1"/>
  <c r="H27" i="1"/>
  <c r="H28" i="1"/>
  <c r="H30" i="1"/>
  <c r="H31" i="1"/>
  <c r="H32" i="1"/>
  <c r="H33" i="1"/>
  <c r="H21" i="1"/>
  <c r="H20" i="1"/>
  <c r="H17" i="1"/>
  <c r="E49" i="1"/>
  <c r="B2" i="2" l="1"/>
  <c r="D2" i="2" s="1"/>
  <c r="E2" i="2" s="1"/>
  <c r="D3" i="2"/>
  <c r="E13" i="1"/>
  <c r="E45" i="1"/>
  <c r="H45" i="1" s="1"/>
  <c r="I45" i="1" s="1"/>
  <c r="D16" i="1"/>
  <c r="D34" i="1"/>
  <c r="D45" i="1"/>
  <c r="D49" i="1"/>
  <c r="D6" i="1"/>
  <c r="C34" i="1"/>
  <c r="C49" i="1"/>
  <c r="C45" i="1"/>
  <c r="F45" i="1" s="1"/>
  <c r="C16" i="1"/>
  <c r="C13" i="1"/>
  <c r="C6" i="1"/>
  <c r="E12" i="1" l="1"/>
  <c r="F6" i="1"/>
  <c r="H13" i="1"/>
  <c r="I13" i="1" s="1"/>
  <c r="H49" i="1"/>
  <c r="I49" i="1" s="1"/>
  <c r="F13" i="1"/>
  <c r="F34" i="1"/>
  <c r="H16" i="1"/>
  <c r="I16" i="1" s="1"/>
  <c r="H34" i="1"/>
  <c r="I34" i="1" s="1"/>
  <c r="H6" i="1"/>
  <c r="D12" i="1"/>
  <c r="D5" i="1" s="1"/>
  <c r="F49" i="1"/>
  <c r="F16" i="1"/>
  <c r="C12" i="1"/>
  <c r="I12" i="1" l="1"/>
  <c r="I5" i="1" s="1"/>
  <c r="E5" i="1"/>
  <c r="H12" i="1"/>
  <c r="H5" i="1" s="1"/>
  <c r="F12" i="1"/>
  <c r="F5" i="1" s="1"/>
  <c r="C5" i="1"/>
</calcChain>
</file>

<file path=xl/sharedStrings.xml><?xml version="1.0" encoding="utf-8"?>
<sst xmlns="http://schemas.openxmlformats.org/spreadsheetml/2006/main" count="147" uniqueCount="141">
  <si>
    <t>№ п/п</t>
  </si>
  <si>
    <t>Статьи</t>
  </si>
  <si>
    <t>Сумма, руб.</t>
  </si>
  <si>
    <t>Стоимость 1 кв. м юр.лица</t>
  </si>
  <si>
    <t>Основание</t>
  </si>
  <si>
    <t>Расходы на заработную плату, всего</t>
  </si>
  <si>
    <t>Штатное расписание</t>
  </si>
  <si>
    <t>Фонд оплаты труда</t>
  </si>
  <si>
    <t>Налоги, страховые отчисления</t>
  </si>
  <si>
    <t>Услуги специализированных организаций, всего</t>
  </si>
  <si>
    <t>Договор с ПАО ВТБ 24</t>
  </si>
  <si>
    <t>Договор с ООО «КомплектСиб»</t>
  </si>
  <si>
    <t>Аварийно-диспетч. обслуживание</t>
  </si>
  <si>
    <t>Договор с ООО «АВК Центр»</t>
  </si>
  <si>
    <t>Договор№К323/08-ЗСТТК</t>
  </si>
  <si>
    <t>Дератизация, дезинсекция</t>
  </si>
  <si>
    <t>Обслуживание приборов учета</t>
  </si>
  <si>
    <t>Договор с ОАО «ТЭРС»</t>
  </si>
  <si>
    <t>Обучение персонала</t>
  </si>
  <si>
    <t>Уборка МОП</t>
  </si>
  <si>
    <t>Услуги юриста</t>
  </si>
  <si>
    <t>Комплексное обслуживание дома</t>
  </si>
  <si>
    <t>Промывка системы отопления</t>
  </si>
  <si>
    <t>Канцелярские расходы</t>
  </si>
  <si>
    <t>Спец. одежда и спец. обувь</t>
  </si>
  <si>
    <t>Приобретение мебели, оргтехники</t>
  </si>
  <si>
    <t>Расходные материалы (электр.,сантех.)</t>
  </si>
  <si>
    <t>Освидетельствование лифтов</t>
  </si>
  <si>
    <t>Страховка лифтов</t>
  </si>
  <si>
    <t>Отчисление на восстан. ремонт, в т.ч.</t>
  </si>
  <si>
    <t>Ремонт и обслуживание инженерного оборудования</t>
  </si>
  <si>
    <t>Смета 2015</t>
  </si>
  <si>
    <t>Факт 2015</t>
  </si>
  <si>
    <t>Доходы от аренды магазин</t>
  </si>
  <si>
    <t>Содержание общего имущества, всего:</t>
  </si>
  <si>
    <t>1.1</t>
  </si>
  <si>
    <t>1.2</t>
  </si>
  <si>
    <t>Доходная часть, всего:</t>
  </si>
  <si>
    <t>Расходная часть, всего:</t>
  </si>
  <si>
    <t>Площадь жилая и офисы, м2:</t>
  </si>
  <si>
    <t>Жилая без офисов,м2:</t>
  </si>
  <si>
    <t>Стоимость 1 кв. м в месяц физ.лица (смета 2015)</t>
  </si>
  <si>
    <t>Прочие расходы по содержанию:</t>
  </si>
  <si>
    <t xml:space="preserve">По факту </t>
  </si>
  <si>
    <t>ООО «Система»</t>
  </si>
  <si>
    <t>Договор с ООО ЭКТО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</si>
  <si>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</si>
  <si>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</si>
  <si>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</si>
  <si>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</si>
  <si>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</si>
  <si>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</si>
  <si>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</si>
  <si>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</si>
  <si>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</si>
  <si>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</si>
  <si>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</si>
  <si>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</si>
  <si>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</si>
  <si>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</si>
  <si>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</si>
  <si>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</si>
  <si>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</si>
  <si>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</si>
  <si>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</si>
  <si>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</si>
  <si>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</si>
  <si>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</si>
  <si>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</si>
  <si>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</si>
  <si>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</si>
  <si>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</si>
  <si>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</si>
  <si>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5.3</t>
  </si>
  <si>
    <t>6</t>
  </si>
  <si>
    <t>6.2</t>
  </si>
  <si>
    <t>6.3</t>
  </si>
  <si>
    <t>6.4</t>
  </si>
  <si>
    <t>6.5</t>
  </si>
  <si>
    <t>Договор с ООО «Магистраль»</t>
  </si>
  <si>
    <t>Офисы</t>
  </si>
  <si>
    <t>была</t>
  </si>
  <si>
    <t>S=32989,55 м2</t>
  </si>
  <si>
    <t>ООО "Кварц"</t>
  </si>
  <si>
    <t xml:space="preserve">По необходимости. </t>
  </si>
  <si>
    <t>ООО "Югус Новосибирск", НЦСМ</t>
  </si>
  <si>
    <t>Председатель ТСН "Транссиб"                                                Дебус В.В.</t>
  </si>
  <si>
    <t>4.9</t>
  </si>
  <si>
    <t>Непредвиденные расходы</t>
  </si>
  <si>
    <t xml:space="preserve">Обслуживание системы АПС </t>
  </si>
  <si>
    <t>Провайдеры</t>
  </si>
  <si>
    <t>1.3</t>
  </si>
  <si>
    <t>Аренда рекламы фасад</t>
  </si>
  <si>
    <t>Аренда рекламы лифты</t>
  </si>
  <si>
    <t>1.4</t>
  </si>
  <si>
    <t>1.5</t>
  </si>
  <si>
    <t>Аренда от торговой точки (дворовая территория)</t>
  </si>
  <si>
    <t>Договор  с ООО "Монтаж спецпроект"</t>
  </si>
  <si>
    <t>Договор с ООО «Мегастрой НСК»</t>
  </si>
  <si>
    <t>Договор с ООО «КНС»</t>
  </si>
  <si>
    <t xml:space="preserve">Содержание лифтов, всего, в том числе </t>
  </si>
  <si>
    <t>Обслуживание лифтов (15 ед)</t>
  </si>
  <si>
    <t>ООО "Лидерстрой"</t>
  </si>
  <si>
    <t>Ремонт кровли 5,6,11 подъезд</t>
  </si>
  <si>
    <t>Договор с ООО «Лидерстрой»</t>
  </si>
  <si>
    <t>Договор с ООО «Сибстрой»</t>
  </si>
  <si>
    <t>Ремонт 6,7,8,9,11-го подъезда частичный ремонт 4,12-го подъезда</t>
  </si>
  <si>
    <t>6.6</t>
  </si>
  <si>
    <t>Благоустройство детской площадки</t>
  </si>
  <si>
    <t>Востановление системы дымоудаления и АПС 4,9,12 подъезд</t>
  </si>
  <si>
    <t>3.14</t>
  </si>
  <si>
    <t>План 2017</t>
  </si>
  <si>
    <t>Факт 2016</t>
  </si>
  <si>
    <t>3.15</t>
  </si>
  <si>
    <t>Холодная вода МОП</t>
  </si>
  <si>
    <t>Горячая вода МОП</t>
  </si>
  <si>
    <t>Электроэнергия МОП</t>
  </si>
  <si>
    <t>Водоотведение МОП</t>
  </si>
  <si>
    <t xml:space="preserve">Погашение задолженности ТСЖ «Транссиб» за аренду помещения ОАО «РЖД»   период с 2013 по 01.04.2015 год. </t>
  </si>
  <si>
    <t>Банка (обслуживание счета)</t>
  </si>
  <si>
    <t>Планируемый расчет затрат на содержание и ремонт дома 21 по улице Владимировская на 2017 год.</t>
  </si>
  <si>
    <t>Стоимост 1 кв. м в месяц физ. лицам (смета 2017)</t>
  </si>
  <si>
    <t>Механизированная уборка и вывоз снега</t>
  </si>
  <si>
    <t>Услуги связи, интернет</t>
  </si>
  <si>
    <t>3.10</t>
  </si>
  <si>
    <t>3.16</t>
  </si>
  <si>
    <t>3.17</t>
  </si>
  <si>
    <t>Использование ПИК "Комфорт", ГИС ЖКХ</t>
  </si>
  <si>
    <t xml:space="preserve">Вывоз ТКО </t>
  </si>
  <si>
    <t>Приобретение грунта, отсева, песка</t>
  </si>
  <si>
    <t>Промывка системы канализации</t>
  </si>
  <si>
    <t>4.10</t>
  </si>
  <si>
    <t>6.1</t>
  </si>
  <si>
    <t>Договор с ООО «РС»</t>
  </si>
  <si>
    <t>Приобретение инструмента. Машина для прочистки канализационных труб</t>
  </si>
  <si>
    <t>ООО ЮК "Акцепт"</t>
  </si>
  <si>
    <t>Договор с Военно-страховой компанией</t>
  </si>
  <si>
    <t>Договор с Сибирской экспертной компанией</t>
  </si>
  <si>
    <t>Договор  с ЗАО ТД «Новосибирск-Восток-Сервис»</t>
  </si>
  <si>
    <t>Договор с ООО «ЭКО-Сибирь»</t>
  </si>
  <si>
    <t xml:space="preserve">Ремонт элементов благоустройства, ремонт фасадов элементов здания, замена неисправных дверей пожарных лестниц, ремонт тротуаров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</si>
</sst>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2" fontId="1" fillId="2" borderId="1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2" fontId="3" fillId="0" borderId="1" xfId="0" applyNumberFormat="1" applyFont="1" applyBorder="1"/>
    <xf numFmtId="49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/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16" zoomScale="115" zoomScaleNormal="115" workbookViewId="0">
      <selection activeCell="H51" sqref="H51"/>
    </sheetView>
  </sheetViews>
  <sheetFormatPr defaultRowHeight="15" x14ac:dyDescent="0.25"/>
  <cols>
    <col min="1" max="1" width="13.5703125" style="1" customWidth="1"/>
    <col min="2" max="2" width="41.5703125" customWidth="1"/>
    <col min="3" max="3" width="18.7109375" style="7" hidden="1" customWidth="1"/>
    <col min="4" max="4" width="19" hidden="1" customWidth="1"/>
    <col min="5" max="5" width="18.7109375" style="8" customWidth="1"/>
    <col min="6" max="7" width="19.42578125" style="2" hidden="1" customWidth="1"/>
    <col min="8" max="8" width="19.42578125" customWidth="1"/>
    <col min="9" max="9" width="18.7109375" customWidth="1"/>
    <col min="10" max="10" width="18.7109375" hidden="1" customWidth="1"/>
    <col min="11" max="11" width="29.42578125" customWidth="1"/>
  </cols>
  <sheetData>
    <row r="1" spans="1:11" x14ac:dyDescent="0.25">
      <c r="A1" s="39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x14ac:dyDescent="0.25">
      <c r="A2" s="42"/>
      <c r="B2" s="24"/>
      <c r="C2" s="24"/>
      <c r="D2" s="24"/>
      <c r="E2" s="24"/>
      <c r="F2" s="24"/>
      <c r="G2" s="24"/>
      <c r="H2" s="24"/>
      <c r="I2" s="24"/>
      <c r="J2" s="24"/>
      <c r="K2" s="43"/>
    </row>
    <row r="3" spans="1:11" ht="18.75" x14ac:dyDescent="0.25">
      <c r="A3" s="44" t="s">
        <v>0</v>
      </c>
      <c r="B3" s="25" t="s">
        <v>1</v>
      </c>
      <c r="C3" s="26" t="s">
        <v>2</v>
      </c>
      <c r="D3" s="26" t="s">
        <v>2</v>
      </c>
      <c r="E3" s="27" t="s">
        <v>2</v>
      </c>
      <c r="F3" s="25" t="s">
        <v>41</v>
      </c>
      <c r="G3" s="27"/>
      <c r="H3" s="25" t="s">
        <v>121</v>
      </c>
      <c r="I3" s="25" t="s">
        <v>3</v>
      </c>
      <c r="J3" s="27"/>
      <c r="K3" s="45" t="s">
        <v>4</v>
      </c>
    </row>
    <row r="4" spans="1:11" ht="51" customHeight="1" x14ac:dyDescent="0.25">
      <c r="A4" s="44"/>
      <c r="B4" s="25"/>
      <c r="C4" s="27" t="s">
        <v>31</v>
      </c>
      <c r="D4" s="27" t="s">
        <v>32</v>
      </c>
      <c r="E4" s="27" t="s">
        <v>111</v>
      </c>
      <c r="F4" s="25"/>
      <c r="G4" s="27" t="s">
        <v>112</v>
      </c>
      <c r="H4" s="25"/>
      <c r="I4" s="25"/>
      <c r="J4" s="27"/>
      <c r="K4" s="45"/>
    </row>
    <row r="5" spans="1:11" ht="37.5" x14ac:dyDescent="0.25">
      <c r="A5" s="46"/>
      <c r="B5" s="28" t="s">
        <v>34</v>
      </c>
      <c r="C5" s="5">
        <f>C12-C6</f>
        <v>7438143</v>
      </c>
      <c r="D5" s="5" t="e">
        <f t="shared" ref="D5:E5" si="0">D12-D6</f>
        <v>#REF!</v>
      </c>
      <c r="E5" s="27">
        <f t="shared" si="0"/>
        <v>8798757.6099999994</v>
      </c>
      <c r="F5" s="27">
        <f>F12-F6</f>
        <v>19.065471336840865</v>
      </c>
      <c r="G5" s="27"/>
      <c r="H5" s="27">
        <f>H12-H6</f>
        <v>22.226123146066957</v>
      </c>
      <c r="I5" s="27">
        <f>I12</f>
        <v>27.053864051899261</v>
      </c>
      <c r="J5" s="27"/>
      <c r="K5" s="47" t="s">
        <v>82</v>
      </c>
    </row>
    <row r="6" spans="1:11" ht="18.75" x14ac:dyDescent="0.25">
      <c r="A6" s="46">
        <v>1</v>
      </c>
      <c r="B6" s="26" t="s">
        <v>37</v>
      </c>
      <c r="C6" s="5">
        <f>C7+C11</f>
        <v>576000</v>
      </c>
      <c r="D6" s="27">
        <f t="shared" ref="D6" si="1">D7+D11</f>
        <v>576000</v>
      </c>
      <c r="E6" s="27">
        <f>E7+E8+E9+E10+E11</f>
        <v>1911180</v>
      </c>
      <c r="F6" s="27">
        <f>C6/Пл/12</f>
        <v>1.4550062065108496</v>
      </c>
      <c r="G6" s="27"/>
      <c r="H6" s="27">
        <f>E6/Пл/12</f>
        <v>4.8277409058323011</v>
      </c>
      <c r="I6" s="29"/>
      <c r="J6" s="29"/>
      <c r="K6" s="13"/>
    </row>
    <row r="7" spans="1:11" s="10" customFormat="1" ht="18.75" x14ac:dyDescent="0.25">
      <c r="A7" s="48" t="s">
        <v>35</v>
      </c>
      <c r="B7" s="30" t="s">
        <v>33</v>
      </c>
      <c r="C7" s="9">
        <v>432000</v>
      </c>
      <c r="D7" s="31">
        <v>432000</v>
      </c>
      <c r="E7" s="31">
        <v>825600</v>
      </c>
      <c r="F7" s="31"/>
      <c r="G7" s="31"/>
      <c r="H7" s="32"/>
      <c r="I7" s="31"/>
      <c r="J7" s="31"/>
      <c r="K7" s="14"/>
    </row>
    <row r="8" spans="1:11" s="10" customFormat="1" ht="37.5" x14ac:dyDescent="0.25">
      <c r="A8" s="48" t="s">
        <v>36</v>
      </c>
      <c r="B8" s="30" t="s">
        <v>96</v>
      </c>
      <c r="C8" s="9"/>
      <c r="D8" s="31"/>
      <c r="E8" s="31">
        <v>96000</v>
      </c>
      <c r="F8" s="31"/>
      <c r="G8" s="31"/>
      <c r="H8" s="32"/>
      <c r="I8" s="31"/>
      <c r="J8" s="31"/>
      <c r="K8" s="14"/>
    </row>
    <row r="9" spans="1:11" s="10" customFormat="1" ht="18.75" x14ac:dyDescent="0.25">
      <c r="A9" s="48" t="s">
        <v>91</v>
      </c>
      <c r="B9" s="30" t="s">
        <v>90</v>
      </c>
      <c r="C9" s="9"/>
      <c r="D9" s="31"/>
      <c r="E9" s="31">
        <v>269580</v>
      </c>
      <c r="F9" s="31"/>
      <c r="G9" s="31"/>
      <c r="H9" s="32"/>
      <c r="I9" s="31"/>
      <c r="J9" s="31"/>
      <c r="K9" s="14"/>
    </row>
    <row r="10" spans="1:11" s="10" customFormat="1" ht="18.75" x14ac:dyDescent="0.25">
      <c r="A10" s="48" t="s">
        <v>94</v>
      </c>
      <c r="B10" s="30" t="s">
        <v>93</v>
      </c>
      <c r="C10" s="9"/>
      <c r="D10" s="31"/>
      <c r="E10" s="31">
        <v>135000</v>
      </c>
      <c r="F10" s="31"/>
      <c r="G10" s="31"/>
      <c r="H10" s="32"/>
      <c r="I10" s="31"/>
      <c r="J10" s="31"/>
      <c r="K10" s="14"/>
    </row>
    <row r="11" spans="1:11" s="10" customFormat="1" ht="18.75" x14ac:dyDescent="0.25">
      <c r="A11" s="48" t="s">
        <v>95</v>
      </c>
      <c r="B11" s="30" t="s">
        <v>92</v>
      </c>
      <c r="C11" s="9">
        <v>144000</v>
      </c>
      <c r="D11" s="31">
        <v>144000</v>
      </c>
      <c r="E11" s="31">
        <v>585000</v>
      </c>
      <c r="F11" s="31"/>
      <c r="G11" s="31"/>
      <c r="H11" s="32"/>
      <c r="I11" s="31"/>
      <c r="J11" s="31"/>
      <c r="K11" s="14"/>
    </row>
    <row r="12" spans="1:11" s="10" customFormat="1" ht="18.75" x14ac:dyDescent="0.25">
      <c r="A12" s="49">
        <v>2</v>
      </c>
      <c r="B12" s="33" t="s">
        <v>38</v>
      </c>
      <c r="C12" s="11">
        <f>C13+C16+C34+C45+C49</f>
        <v>8014143</v>
      </c>
      <c r="D12" s="11" t="e">
        <f>D13+D16+D34+D45+D49</f>
        <v>#REF!</v>
      </c>
      <c r="E12" s="32">
        <f>E13+E16+E34+E45+E49</f>
        <v>10709937.609999999</v>
      </c>
      <c r="F12" s="32">
        <f>SUM(F13:F56)</f>
        <v>20.520477543351713</v>
      </c>
      <c r="G12" s="32"/>
      <c r="H12" s="32">
        <f>E12/Пл/12</f>
        <v>27.053864051899257</v>
      </c>
      <c r="I12" s="32">
        <f>SUM(I13:I56)</f>
        <v>27.053864051899261</v>
      </c>
      <c r="J12" s="33"/>
      <c r="K12" s="15"/>
    </row>
    <row r="13" spans="1:11" s="10" customFormat="1" ht="37.5" x14ac:dyDescent="0.25">
      <c r="A13" s="48" t="s">
        <v>46</v>
      </c>
      <c r="B13" s="33" t="s">
        <v>5</v>
      </c>
      <c r="C13" s="11">
        <f>C14+C15</f>
        <v>1669943</v>
      </c>
      <c r="D13" s="33">
        <v>1669943</v>
      </c>
      <c r="E13" s="32">
        <f>E14+E15</f>
        <v>1669943</v>
      </c>
      <c r="F13" s="32">
        <f>C13/Пл/12</f>
        <v>4.2183635929155345</v>
      </c>
      <c r="G13" s="32"/>
      <c r="H13" s="32">
        <f>E13/Пл/12</f>
        <v>4.2183635929155345</v>
      </c>
      <c r="I13" s="32">
        <f>H13</f>
        <v>4.2183635929155345</v>
      </c>
      <c r="J13" s="32"/>
      <c r="K13" s="14" t="s">
        <v>6</v>
      </c>
    </row>
    <row r="14" spans="1:11" s="10" customFormat="1" ht="18.75" x14ac:dyDescent="0.25">
      <c r="A14" s="48" t="s">
        <v>47</v>
      </c>
      <c r="B14" s="30" t="s">
        <v>7</v>
      </c>
      <c r="C14" s="9">
        <v>1116000</v>
      </c>
      <c r="D14" s="32">
        <v>1116000</v>
      </c>
      <c r="E14" s="32">
        <v>1116000</v>
      </c>
      <c r="F14" s="31"/>
      <c r="G14" s="31"/>
      <c r="H14" s="31"/>
      <c r="I14" s="31"/>
      <c r="J14" s="31"/>
      <c r="K14" s="14"/>
    </row>
    <row r="15" spans="1:11" s="10" customFormat="1" ht="18.75" x14ac:dyDescent="0.25">
      <c r="A15" s="48" t="s">
        <v>47</v>
      </c>
      <c r="B15" s="30" t="s">
        <v>8</v>
      </c>
      <c r="C15" s="9">
        <v>553943</v>
      </c>
      <c r="D15" s="32">
        <v>553943</v>
      </c>
      <c r="E15" s="32">
        <v>553943</v>
      </c>
      <c r="F15" s="31"/>
      <c r="G15" s="31"/>
      <c r="H15" s="31"/>
      <c r="I15" s="31"/>
      <c r="J15" s="31"/>
      <c r="K15" s="14"/>
    </row>
    <row r="16" spans="1:11" s="10" customFormat="1" ht="37.5" x14ac:dyDescent="0.25">
      <c r="A16" s="49" t="s">
        <v>48</v>
      </c>
      <c r="B16" s="33" t="s">
        <v>9</v>
      </c>
      <c r="C16" s="11">
        <f>SUM(C17:C29)</f>
        <v>3770400</v>
      </c>
      <c r="D16" s="32" t="e">
        <f>D17+#REF!+#REF!+D21+D20+D23+D24+D19+D22+D25+#REF!+D26+D29+D28</f>
        <v>#REF!</v>
      </c>
      <c r="E16" s="32">
        <f>SUM(E17:E33)</f>
        <v>4366200</v>
      </c>
      <c r="F16" s="32">
        <f>C16/Пл/12</f>
        <v>9.5242281267856033</v>
      </c>
      <c r="G16" s="32"/>
      <c r="H16" s="32">
        <f t="shared" ref="H16:H44" si="2">E16/Пл/12</f>
        <v>11.029250171645261</v>
      </c>
      <c r="I16" s="32">
        <f>H16</f>
        <v>11.029250171645261</v>
      </c>
      <c r="J16" s="32"/>
      <c r="K16" s="14"/>
    </row>
    <row r="17" spans="1:11" s="10" customFormat="1" ht="18.75" x14ac:dyDescent="0.25">
      <c r="A17" s="48" t="s">
        <v>49</v>
      </c>
      <c r="B17" s="30" t="s">
        <v>119</v>
      </c>
      <c r="C17" s="9">
        <v>79500</v>
      </c>
      <c r="D17" s="31">
        <v>85000</v>
      </c>
      <c r="E17" s="31">
        <v>85000</v>
      </c>
      <c r="F17" s="31"/>
      <c r="G17" s="31"/>
      <c r="H17" s="31">
        <f t="shared" si="2"/>
        <v>0.21471445755802465</v>
      </c>
      <c r="I17" s="31"/>
      <c r="J17" s="31"/>
      <c r="K17" s="14" t="s">
        <v>10</v>
      </c>
    </row>
    <row r="18" spans="1:11" s="10" customFormat="1" ht="37.5" x14ac:dyDescent="0.25">
      <c r="A18" s="48" t="s">
        <v>50</v>
      </c>
      <c r="B18" s="30" t="s">
        <v>127</v>
      </c>
      <c r="C18" s="34"/>
      <c r="D18" s="35"/>
      <c r="E18" s="31">
        <v>150000</v>
      </c>
      <c r="F18" s="36"/>
      <c r="G18" s="36"/>
      <c r="H18" s="31">
        <f t="shared" si="2"/>
        <v>0.37890786627886702</v>
      </c>
      <c r="I18" s="35"/>
      <c r="J18" s="35"/>
      <c r="K18" s="50"/>
    </row>
    <row r="19" spans="1:11" ht="37.5" x14ac:dyDescent="0.25">
      <c r="A19" s="48" t="s">
        <v>51</v>
      </c>
      <c r="B19" s="30" t="s">
        <v>16</v>
      </c>
      <c r="C19" s="6">
        <v>43200</v>
      </c>
      <c r="D19" s="29">
        <v>43200</v>
      </c>
      <c r="E19" s="29">
        <v>95200</v>
      </c>
      <c r="F19" s="29"/>
      <c r="G19" s="29"/>
      <c r="H19" s="31">
        <f t="shared" si="2"/>
        <v>0.24048019246498764</v>
      </c>
      <c r="I19" s="29"/>
      <c r="J19" s="29"/>
      <c r="K19" s="13" t="s">
        <v>17</v>
      </c>
    </row>
    <row r="20" spans="1:11" ht="37.5" x14ac:dyDescent="0.25">
      <c r="A20" s="48" t="s">
        <v>52</v>
      </c>
      <c r="B20" s="30" t="s">
        <v>12</v>
      </c>
      <c r="C20" s="6">
        <v>360000</v>
      </c>
      <c r="D20" s="29">
        <v>360000</v>
      </c>
      <c r="E20" s="29">
        <v>360000</v>
      </c>
      <c r="F20" s="29"/>
      <c r="G20" s="29"/>
      <c r="H20" s="31">
        <f>E20/Пл/12</f>
        <v>0.90937887906928105</v>
      </c>
      <c r="I20" s="29"/>
      <c r="J20" s="29"/>
      <c r="K20" s="13" t="s">
        <v>79</v>
      </c>
    </row>
    <row r="21" spans="1:11" ht="37.5" x14ac:dyDescent="0.25">
      <c r="A21" s="48" t="s">
        <v>53</v>
      </c>
      <c r="B21" s="30" t="s">
        <v>122</v>
      </c>
      <c r="C21" s="6">
        <v>250000</v>
      </c>
      <c r="D21" s="29">
        <v>240000</v>
      </c>
      <c r="E21" s="29">
        <v>280000</v>
      </c>
      <c r="F21" s="29"/>
      <c r="G21" s="29"/>
      <c r="H21" s="31">
        <f t="shared" si="2"/>
        <v>0.70729468372055182</v>
      </c>
      <c r="I21" s="29"/>
      <c r="J21" s="29"/>
      <c r="K21" s="13" t="s">
        <v>11</v>
      </c>
    </row>
    <row r="22" spans="1:11" ht="37.5" x14ac:dyDescent="0.25">
      <c r="A22" s="48" t="s">
        <v>54</v>
      </c>
      <c r="B22" s="30" t="s">
        <v>89</v>
      </c>
      <c r="C22" s="6">
        <v>22000</v>
      </c>
      <c r="D22" s="29">
        <v>140000</v>
      </c>
      <c r="E22" s="29">
        <v>120000</v>
      </c>
      <c r="F22" s="29"/>
      <c r="G22" s="29"/>
      <c r="H22" s="31">
        <f t="shared" ref="H22:H29" si="3">E22/Пл/12</f>
        <v>0.30312629302309363</v>
      </c>
      <c r="I22" s="29"/>
      <c r="J22" s="29"/>
      <c r="K22" s="13" t="s">
        <v>97</v>
      </c>
    </row>
    <row r="23" spans="1:11" ht="37.5" x14ac:dyDescent="0.25">
      <c r="A23" s="48" t="s">
        <v>55</v>
      </c>
      <c r="B23" s="30" t="s">
        <v>123</v>
      </c>
      <c r="C23" s="6">
        <v>37000</v>
      </c>
      <c r="D23" s="29">
        <v>33960</v>
      </c>
      <c r="E23" s="29">
        <v>26000</v>
      </c>
      <c r="F23" s="29"/>
      <c r="G23" s="29"/>
      <c r="H23" s="31">
        <f t="shared" si="3"/>
        <v>6.5677363488336957E-2</v>
      </c>
      <c r="I23" s="29"/>
      <c r="J23" s="29"/>
      <c r="K23" s="13" t="s">
        <v>14</v>
      </c>
    </row>
    <row r="24" spans="1:11" ht="37.5" x14ac:dyDescent="0.25">
      <c r="A24" s="48" t="s">
        <v>56</v>
      </c>
      <c r="B24" s="30" t="s">
        <v>15</v>
      </c>
      <c r="C24" s="6">
        <v>132000</v>
      </c>
      <c r="D24" s="29">
        <v>132000</v>
      </c>
      <c r="E24" s="29">
        <v>84000</v>
      </c>
      <c r="F24" s="29"/>
      <c r="G24" s="29"/>
      <c r="H24" s="31">
        <f t="shared" si="3"/>
        <v>0.21218840511616555</v>
      </c>
      <c r="I24" s="29"/>
      <c r="J24" s="29"/>
      <c r="K24" s="13" t="s">
        <v>79</v>
      </c>
    </row>
    <row r="25" spans="1:11" ht="18.75" x14ac:dyDescent="0.25">
      <c r="A25" s="48" t="s">
        <v>57</v>
      </c>
      <c r="B25" s="30" t="s">
        <v>18</v>
      </c>
      <c r="C25" s="6">
        <v>20000</v>
      </c>
      <c r="D25" s="29">
        <v>2500</v>
      </c>
      <c r="E25" s="29">
        <v>15000</v>
      </c>
      <c r="F25" s="29"/>
      <c r="G25" s="29"/>
      <c r="H25" s="31">
        <f t="shared" si="3"/>
        <v>3.7890786627886704E-2</v>
      </c>
      <c r="I25" s="29"/>
      <c r="J25" s="29"/>
      <c r="K25" s="13" t="s">
        <v>43</v>
      </c>
    </row>
    <row r="26" spans="1:11" ht="18.75" x14ac:dyDescent="0.25">
      <c r="A26" s="48" t="s">
        <v>124</v>
      </c>
      <c r="B26" s="30" t="s">
        <v>20</v>
      </c>
      <c r="C26" s="6">
        <v>60000</v>
      </c>
      <c r="D26" s="29">
        <v>15000</v>
      </c>
      <c r="E26" s="29">
        <v>95000</v>
      </c>
      <c r="F26" s="29"/>
      <c r="G26" s="29"/>
      <c r="H26" s="31">
        <f t="shared" si="3"/>
        <v>0.23997498197661582</v>
      </c>
      <c r="I26" s="29"/>
      <c r="J26" s="29"/>
      <c r="K26" s="13" t="s">
        <v>135</v>
      </c>
    </row>
    <row r="27" spans="1:11" ht="18.75" x14ac:dyDescent="0.25">
      <c r="A27" s="48" t="s">
        <v>58</v>
      </c>
      <c r="B27" s="30" t="s">
        <v>21</v>
      </c>
      <c r="C27" s="6">
        <v>1680000</v>
      </c>
      <c r="D27" s="29">
        <v>1680000</v>
      </c>
      <c r="E27" s="29">
        <v>1680000</v>
      </c>
      <c r="F27" s="29"/>
      <c r="G27" s="29"/>
      <c r="H27" s="31">
        <f t="shared" si="3"/>
        <v>4.2437681023233109</v>
      </c>
      <c r="I27" s="29"/>
      <c r="J27" s="29"/>
      <c r="K27" s="51" t="s">
        <v>98</v>
      </c>
    </row>
    <row r="28" spans="1:11" ht="18.75" x14ac:dyDescent="0.25">
      <c r="A28" s="48" t="s">
        <v>59</v>
      </c>
      <c r="B28" s="30" t="s">
        <v>19</v>
      </c>
      <c r="C28" s="6">
        <v>456000</v>
      </c>
      <c r="D28" s="29">
        <v>456000</v>
      </c>
      <c r="E28" s="29">
        <v>456000</v>
      </c>
      <c r="F28" s="29"/>
      <c r="G28" s="29"/>
      <c r="H28" s="31">
        <f t="shared" si="3"/>
        <v>1.151879913487756</v>
      </c>
      <c r="I28" s="29"/>
      <c r="J28" s="29"/>
      <c r="K28" s="52"/>
    </row>
    <row r="29" spans="1:11" ht="37.5" x14ac:dyDescent="0.25">
      <c r="A29" s="48" t="s">
        <v>60</v>
      </c>
      <c r="B29" s="30" t="s">
        <v>128</v>
      </c>
      <c r="C29" s="6">
        <v>630700</v>
      </c>
      <c r="D29" s="29">
        <v>452000</v>
      </c>
      <c r="E29" s="29">
        <v>410000</v>
      </c>
      <c r="F29" s="29"/>
      <c r="G29" s="29"/>
      <c r="H29" s="31">
        <f t="shared" si="3"/>
        <v>1.0356815011622367</v>
      </c>
      <c r="I29" s="29"/>
      <c r="J29" s="29"/>
      <c r="K29" s="13" t="s">
        <v>139</v>
      </c>
    </row>
    <row r="30" spans="1:11" ht="18.75" x14ac:dyDescent="0.25">
      <c r="A30" s="48" t="s">
        <v>110</v>
      </c>
      <c r="B30" s="30" t="s">
        <v>114</v>
      </c>
      <c r="C30" s="6"/>
      <c r="D30" s="29"/>
      <c r="E30" s="29">
        <v>70000</v>
      </c>
      <c r="F30" s="29"/>
      <c r="G30" s="29"/>
      <c r="H30" s="31">
        <f t="shared" si="2"/>
        <v>0.17682367093013796</v>
      </c>
      <c r="I30" s="29"/>
      <c r="J30" s="29"/>
      <c r="K30" s="53"/>
    </row>
    <row r="31" spans="1:11" ht="18.75" x14ac:dyDescent="0.25">
      <c r="A31" s="48" t="s">
        <v>113</v>
      </c>
      <c r="B31" s="30" t="s">
        <v>115</v>
      </c>
      <c r="C31" s="6"/>
      <c r="D31" s="29"/>
      <c r="E31" s="29">
        <v>36000</v>
      </c>
      <c r="F31" s="29"/>
      <c r="G31" s="29"/>
      <c r="H31" s="31">
        <f t="shared" si="2"/>
        <v>9.0937887906928097E-2</v>
      </c>
      <c r="I31" s="29"/>
      <c r="J31" s="29"/>
      <c r="K31" s="53"/>
    </row>
    <row r="32" spans="1:11" ht="18.75" x14ac:dyDescent="0.25">
      <c r="A32" s="48" t="s">
        <v>125</v>
      </c>
      <c r="B32" s="30" t="s">
        <v>117</v>
      </c>
      <c r="C32" s="6"/>
      <c r="D32" s="29"/>
      <c r="E32" s="29">
        <v>104000</v>
      </c>
      <c r="F32" s="29"/>
      <c r="G32" s="29"/>
      <c r="H32" s="31">
        <f t="shared" si="2"/>
        <v>0.26270945395334783</v>
      </c>
      <c r="I32" s="29"/>
      <c r="J32" s="29"/>
      <c r="K32" s="53"/>
    </row>
    <row r="33" spans="1:11" ht="18.75" x14ac:dyDescent="0.25">
      <c r="A33" s="48" t="s">
        <v>126</v>
      </c>
      <c r="B33" s="30" t="s">
        <v>116</v>
      </c>
      <c r="C33" s="6"/>
      <c r="D33" s="29"/>
      <c r="E33" s="29">
        <v>300000</v>
      </c>
      <c r="F33" s="29"/>
      <c r="G33" s="29"/>
      <c r="H33" s="31">
        <f t="shared" si="2"/>
        <v>0.75781573255773405</v>
      </c>
      <c r="I33" s="29"/>
      <c r="J33" s="29"/>
      <c r="K33" s="53"/>
    </row>
    <row r="34" spans="1:11" ht="37.5" x14ac:dyDescent="0.25">
      <c r="A34" s="46" t="s">
        <v>61</v>
      </c>
      <c r="B34" s="33" t="s">
        <v>42</v>
      </c>
      <c r="C34" s="5">
        <f>SUM(C35:C44)</f>
        <v>461000</v>
      </c>
      <c r="D34" s="27" t="e">
        <f>#REF!+D35+D36+D37+D38+D39+D40+D41+D44</f>
        <v>#REF!</v>
      </c>
      <c r="E34" s="27">
        <f>SUM(E35:E44)</f>
        <v>2771794.61</v>
      </c>
      <c r="F34" s="27">
        <f>C34/Пл/12</f>
        <v>1.1645101756970515</v>
      </c>
      <c r="G34" s="27"/>
      <c r="H34" s="27">
        <f t="shared" si="2"/>
        <v>7.0016985429224299</v>
      </c>
      <c r="I34" s="27">
        <f>H34</f>
        <v>7.0016985429224299</v>
      </c>
      <c r="J34" s="27"/>
      <c r="K34" s="13"/>
    </row>
    <row r="35" spans="1:11" ht="37.5" x14ac:dyDescent="0.25">
      <c r="A35" s="54" t="s">
        <v>62</v>
      </c>
      <c r="B35" s="30" t="s">
        <v>22</v>
      </c>
      <c r="C35" s="6">
        <v>150000</v>
      </c>
      <c r="D35" s="29">
        <v>134800</v>
      </c>
      <c r="E35" s="29">
        <v>60000</v>
      </c>
      <c r="F35" s="29"/>
      <c r="G35" s="29"/>
      <c r="H35" s="29">
        <f t="shared" si="2"/>
        <v>0.15156314651154681</v>
      </c>
      <c r="I35" s="29"/>
      <c r="J35" s="29"/>
      <c r="K35" s="13" t="s">
        <v>99</v>
      </c>
    </row>
    <row r="36" spans="1:11" ht="37.5" x14ac:dyDescent="0.25">
      <c r="A36" s="54" t="s">
        <v>63</v>
      </c>
      <c r="B36" s="30" t="s">
        <v>130</v>
      </c>
      <c r="C36" s="6">
        <v>0</v>
      </c>
      <c r="D36" s="29">
        <v>0</v>
      </c>
      <c r="E36" s="29">
        <v>40000</v>
      </c>
      <c r="F36" s="29"/>
      <c r="G36" s="29"/>
      <c r="H36" s="29">
        <f t="shared" si="2"/>
        <v>0.10104209767436455</v>
      </c>
      <c r="I36" s="29"/>
      <c r="J36" s="29"/>
      <c r="K36" s="13" t="s">
        <v>13</v>
      </c>
    </row>
    <row r="37" spans="1:11" ht="37.5" x14ac:dyDescent="0.25">
      <c r="A37" s="54" t="s">
        <v>64</v>
      </c>
      <c r="B37" s="30" t="s">
        <v>129</v>
      </c>
      <c r="C37" s="6">
        <v>9000</v>
      </c>
      <c r="D37" s="29">
        <v>9000</v>
      </c>
      <c r="E37" s="29">
        <v>20000</v>
      </c>
      <c r="F37" s="29"/>
      <c r="G37" s="29"/>
      <c r="H37" s="29">
        <f t="shared" si="2"/>
        <v>5.0521048837182274E-2</v>
      </c>
      <c r="I37" s="29"/>
      <c r="J37" s="29"/>
      <c r="K37" s="13" t="s">
        <v>83</v>
      </c>
    </row>
    <row r="38" spans="1:11" ht="18.75" x14ac:dyDescent="0.25">
      <c r="A38" s="54" t="s">
        <v>65</v>
      </c>
      <c r="B38" s="30" t="s">
        <v>23</v>
      </c>
      <c r="C38" s="6">
        <v>28000</v>
      </c>
      <c r="D38" s="29">
        <v>15000</v>
      </c>
      <c r="E38" s="29">
        <v>50000</v>
      </c>
      <c r="F38" s="29"/>
      <c r="G38" s="29"/>
      <c r="H38" s="29">
        <f t="shared" si="2"/>
        <v>0.1263026220929557</v>
      </c>
      <c r="I38" s="29"/>
      <c r="J38" s="29"/>
      <c r="K38" s="13" t="s">
        <v>44</v>
      </c>
    </row>
    <row r="39" spans="1:11" ht="56.25" x14ac:dyDescent="0.25">
      <c r="A39" s="54" t="s">
        <v>66</v>
      </c>
      <c r="B39" s="37" t="s">
        <v>134</v>
      </c>
      <c r="C39" s="6">
        <v>72000</v>
      </c>
      <c r="D39" s="38">
        <v>35000</v>
      </c>
      <c r="E39" s="29">
        <v>140000</v>
      </c>
      <c r="F39" s="29"/>
      <c r="G39" s="29"/>
      <c r="H39" s="29">
        <f t="shared" si="2"/>
        <v>0.35364734186027591</v>
      </c>
      <c r="I39" s="29"/>
      <c r="J39" s="29"/>
      <c r="K39" s="13" t="s">
        <v>85</v>
      </c>
    </row>
    <row r="40" spans="1:11" ht="56.25" x14ac:dyDescent="0.25">
      <c r="A40" s="54" t="s">
        <v>67</v>
      </c>
      <c r="B40" s="30" t="s">
        <v>24</v>
      </c>
      <c r="C40" s="6">
        <v>52000</v>
      </c>
      <c r="D40" s="29">
        <v>15000</v>
      </c>
      <c r="E40" s="29">
        <v>25000</v>
      </c>
      <c r="F40" s="29"/>
      <c r="G40" s="29"/>
      <c r="H40" s="29">
        <f t="shared" si="2"/>
        <v>6.3151311046477851E-2</v>
      </c>
      <c r="I40" s="29"/>
      <c r="J40" s="29"/>
      <c r="K40" s="13" t="s">
        <v>138</v>
      </c>
    </row>
    <row r="41" spans="1:11" ht="37.5" x14ac:dyDescent="0.25">
      <c r="A41" s="54" t="s">
        <v>68</v>
      </c>
      <c r="B41" s="30" t="s">
        <v>25</v>
      </c>
      <c r="C41" s="6">
        <v>60000</v>
      </c>
      <c r="D41" s="29">
        <v>60000</v>
      </c>
      <c r="E41" s="29">
        <v>55000</v>
      </c>
      <c r="F41" s="29"/>
      <c r="G41" s="29"/>
      <c r="H41" s="29">
        <f t="shared" si="2"/>
        <v>0.13893288430225126</v>
      </c>
      <c r="I41" s="29"/>
      <c r="J41" s="29"/>
      <c r="K41" s="13" t="s">
        <v>84</v>
      </c>
    </row>
    <row r="42" spans="1:11" ht="18.75" x14ac:dyDescent="0.25">
      <c r="A42" s="54" t="s">
        <v>69</v>
      </c>
      <c r="B42" s="30" t="s">
        <v>88</v>
      </c>
      <c r="C42" s="6"/>
      <c r="D42" s="29"/>
      <c r="E42" s="29">
        <v>100000</v>
      </c>
      <c r="F42" s="29"/>
      <c r="G42" s="29"/>
      <c r="H42" s="29">
        <f t="shared" si="2"/>
        <v>0.2526052441859114</v>
      </c>
      <c r="I42" s="29"/>
      <c r="J42" s="29"/>
      <c r="K42" s="13" t="s">
        <v>84</v>
      </c>
    </row>
    <row r="43" spans="1:11" ht="75" x14ac:dyDescent="0.25">
      <c r="A43" s="54" t="s">
        <v>87</v>
      </c>
      <c r="B43" s="30" t="s">
        <v>118</v>
      </c>
      <c r="C43" s="6"/>
      <c r="D43" s="29"/>
      <c r="E43" s="29">
        <v>2131794.61</v>
      </c>
      <c r="F43" s="29"/>
      <c r="G43" s="29"/>
      <c r="H43" s="29">
        <f t="shared" si="2"/>
        <v>5.385024980132596</v>
      </c>
      <c r="I43" s="29"/>
      <c r="J43" s="29"/>
      <c r="K43" s="13"/>
    </row>
    <row r="44" spans="1:11" ht="37.5" x14ac:dyDescent="0.25">
      <c r="A44" s="54" t="s">
        <v>131</v>
      </c>
      <c r="B44" s="30" t="s">
        <v>26</v>
      </c>
      <c r="C44" s="6">
        <v>90000</v>
      </c>
      <c r="D44" s="29">
        <v>90000</v>
      </c>
      <c r="E44" s="29">
        <v>150000</v>
      </c>
      <c r="F44" s="29"/>
      <c r="G44" s="29"/>
      <c r="H44" s="29">
        <f t="shared" si="2"/>
        <v>0.37890786627886702</v>
      </c>
      <c r="I44" s="29"/>
      <c r="J44" s="29"/>
      <c r="K44" s="13" t="s">
        <v>84</v>
      </c>
    </row>
    <row r="45" spans="1:11" ht="37.5" x14ac:dyDescent="0.25">
      <c r="A45" s="46" t="s">
        <v>70</v>
      </c>
      <c r="B45" s="33" t="s">
        <v>100</v>
      </c>
      <c r="C45" s="5">
        <f>SUM(C46:C48)</f>
        <v>789800</v>
      </c>
      <c r="D45" s="27">
        <f>D46+D47+D48</f>
        <v>740360</v>
      </c>
      <c r="E45" s="27">
        <f>SUM(E46:E48)</f>
        <v>652000</v>
      </c>
      <c r="F45" s="27">
        <f>C45/Жил/12</f>
        <v>2.2714082673739147</v>
      </c>
      <c r="G45" s="27"/>
      <c r="H45" s="27">
        <f>E45/Пл/12</f>
        <v>1.6469861920921423</v>
      </c>
      <c r="I45" s="27">
        <f>H45</f>
        <v>1.6469861920921423</v>
      </c>
      <c r="J45" s="29"/>
      <c r="K45" s="13"/>
    </row>
    <row r="46" spans="1:11" ht="18.75" x14ac:dyDescent="0.25">
      <c r="A46" s="54" t="s">
        <v>71</v>
      </c>
      <c r="B46" s="30" t="s">
        <v>101</v>
      </c>
      <c r="C46" s="6">
        <v>750800</v>
      </c>
      <c r="D46" s="29">
        <v>700000</v>
      </c>
      <c r="E46" s="29">
        <v>600000</v>
      </c>
      <c r="F46" s="29"/>
      <c r="G46" s="29"/>
      <c r="H46" s="29">
        <f>E46/Пл/12</f>
        <v>1.5156314651154681</v>
      </c>
      <c r="I46" s="29"/>
      <c r="J46" s="29"/>
      <c r="K46" s="13" t="s">
        <v>45</v>
      </c>
    </row>
    <row r="47" spans="1:11" ht="37.5" x14ac:dyDescent="0.25">
      <c r="A47" s="54" t="s">
        <v>72</v>
      </c>
      <c r="B47" s="30" t="s">
        <v>27</v>
      </c>
      <c r="C47" s="6">
        <v>37500</v>
      </c>
      <c r="D47" s="29">
        <v>31860</v>
      </c>
      <c r="E47" s="29">
        <v>42000</v>
      </c>
      <c r="F47" s="29"/>
      <c r="G47" s="29"/>
      <c r="H47" s="29">
        <f>E47/Пл/12</f>
        <v>0.10609420255808277</v>
      </c>
      <c r="I47" s="29"/>
      <c r="J47" s="29"/>
      <c r="K47" s="13" t="s">
        <v>137</v>
      </c>
    </row>
    <row r="48" spans="1:11" ht="37.5" x14ac:dyDescent="0.25">
      <c r="A48" s="54" t="s">
        <v>73</v>
      </c>
      <c r="B48" s="30" t="s">
        <v>28</v>
      </c>
      <c r="C48" s="6">
        <v>1500</v>
      </c>
      <c r="D48" s="29">
        <v>8500</v>
      </c>
      <c r="E48" s="29">
        <v>10000</v>
      </c>
      <c r="F48" s="29"/>
      <c r="G48" s="29"/>
      <c r="H48" s="29">
        <f>E48/Пл/12</f>
        <v>2.5260524418591137E-2</v>
      </c>
      <c r="I48" s="29"/>
      <c r="J48" s="29"/>
      <c r="K48" s="13" t="s">
        <v>136</v>
      </c>
    </row>
    <row r="49" spans="1:11" ht="37.5" x14ac:dyDescent="0.25">
      <c r="A49" s="46" t="s">
        <v>74</v>
      </c>
      <c r="B49" s="33" t="s">
        <v>29</v>
      </c>
      <c r="C49" s="5">
        <f>SUM(C50:C55)</f>
        <v>1323000</v>
      </c>
      <c r="D49" s="5">
        <f>SUM(D50:D55)</f>
        <v>802738.9</v>
      </c>
      <c r="E49" s="27">
        <f>SUM(E50:E55)</f>
        <v>1250000</v>
      </c>
      <c r="F49" s="27">
        <f>C49/Пл/12</f>
        <v>3.3419673805796073</v>
      </c>
      <c r="G49" s="27"/>
      <c r="H49" s="27">
        <f t="shared" ref="H49:H55" si="4">E49/Пл/12</f>
        <v>3.1575655523238919</v>
      </c>
      <c r="I49" s="27">
        <f>H49</f>
        <v>3.1575655523238919</v>
      </c>
      <c r="J49" s="27"/>
      <c r="K49" s="13"/>
    </row>
    <row r="50" spans="1:11" ht="93.75" x14ac:dyDescent="0.25">
      <c r="A50" s="54" t="s">
        <v>132</v>
      </c>
      <c r="B50" s="30" t="s">
        <v>140</v>
      </c>
      <c r="C50" s="6">
        <v>318000</v>
      </c>
      <c r="D50" s="29">
        <v>362820</v>
      </c>
      <c r="E50" s="29">
        <v>200000</v>
      </c>
      <c r="F50" s="29"/>
      <c r="G50" s="29"/>
      <c r="H50" s="29">
        <f t="shared" si="4"/>
        <v>0.50521048837182281</v>
      </c>
      <c r="I50" s="29"/>
      <c r="J50" s="29"/>
      <c r="K50" s="13" t="s">
        <v>102</v>
      </c>
    </row>
    <row r="51" spans="1:11" ht="37.5" x14ac:dyDescent="0.25">
      <c r="A51" s="54" t="s">
        <v>75</v>
      </c>
      <c r="B51" s="30" t="s">
        <v>30</v>
      </c>
      <c r="C51" s="6">
        <v>350000</v>
      </c>
      <c r="D51" s="29">
        <v>56000</v>
      </c>
      <c r="E51" s="29">
        <v>120000</v>
      </c>
      <c r="F51" s="29"/>
      <c r="G51" s="29"/>
      <c r="H51" s="29">
        <f t="shared" si="4"/>
        <v>0.30312629302309363</v>
      </c>
      <c r="I51" s="29"/>
      <c r="J51" s="29"/>
      <c r="K51" s="13" t="s">
        <v>133</v>
      </c>
    </row>
    <row r="52" spans="1:11" ht="37.5" x14ac:dyDescent="0.25">
      <c r="A52" s="54" t="s">
        <v>76</v>
      </c>
      <c r="B52" s="30" t="s">
        <v>103</v>
      </c>
      <c r="C52" s="6">
        <v>370000</v>
      </c>
      <c r="D52" s="29">
        <v>313918.90000000002</v>
      </c>
      <c r="E52" s="29">
        <v>200000</v>
      </c>
      <c r="F52" s="29"/>
      <c r="G52" s="29"/>
      <c r="H52" s="29">
        <f t="shared" si="4"/>
        <v>0.50521048837182281</v>
      </c>
      <c r="I52" s="29"/>
      <c r="J52" s="29"/>
      <c r="K52" s="13" t="s">
        <v>104</v>
      </c>
    </row>
    <row r="53" spans="1:11" ht="37.5" x14ac:dyDescent="0.25">
      <c r="A53" s="54" t="s">
        <v>77</v>
      </c>
      <c r="B53" s="30" t="s">
        <v>108</v>
      </c>
      <c r="C53" s="6"/>
      <c r="D53" s="29"/>
      <c r="E53" s="29">
        <v>200000</v>
      </c>
      <c r="F53" s="29"/>
      <c r="G53" s="29"/>
      <c r="H53" s="29">
        <f t="shared" si="4"/>
        <v>0.50521048837182281</v>
      </c>
      <c r="I53" s="29"/>
      <c r="J53" s="29"/>
      <c r="K53" s="13"/>
    </row>
    <row r="54" spans="1:11" ht="56.25" x14ac:dyDescent="0.25">
      <c r="A54" s="54" t="s">
        <v>78</v>
      </c>
      <c r="B54" s="30" t="s">
        <v>109</v>
      </c>
      <c r="C54" s="6"/>
      <c r="D54" s="29"/>
      <c r="E54" s="29">
        <v>150000</v>
      </c>
      <c r="F54" s="29"/>
      <c r="G54" s="29"/>
      <c r="H54" s="29">
        <f t="shared" si="4"/>
        <v>0.37890786627886702</v>
      </c>
      <c r="I54" s="29"/>
      <c r="J54" s="29"/>
      <c r="K54" s="13"/>
    </row>
    <row r="55" spans="1:11" ht="57" thickBot="1" x14ac:dyDescent="0.3">
      <c r="A55" s="55" t="s">
        <v>107</v>
      </c>
      <c r="B55" s="56" t="s">
        <v>106</v>
      </c>
      <c r="C55" s="12">
        <v>285000</v>
      </c>
      <c r="D55" s="57">
        <v>70000</v>
      </c>
      <c r="E55" s="57">
        <v>380000</v>
      </c>
      <c r="F55" s="57"/>
      <c r="G55" s="57"/>
      <c r="H55" s="57">
        <f t="shared" si="4"/>
        <v>0.95989992790646328</v>
      </c>
      <c r="I55" s="57"/>
      <c r="J55" s="57"/>
      <c r="K55" s="16" t="s">
        <v>105</v>
      </c>
    </row>
    <row r="59" spans="1:11" x14ac:dyDescent="0.25">
      <c r="A59" s="19" t="s">
        <v>86</v>
      </c>
      <c r="B59" s="20"/>
      <c r="C59" s="21"/>
      <c r="D59" s="20"/>
      <c r="E59" s="22"/>
      <c r="F59" s="23"/>
      <c r="G59" s="23"/>
      <c r="H59" s="20"/>
      <c r="I59" s="20"/>
      <c r="J59" s="20"/>
      <c r="K59" s="20"/>
    </row>
    <row r="60" spans="1:11" x14ac:dyDescent="0.25">
      <c r="A60" s="19"/>
      <c r="B60" s="20"/>
      <c r="C60" s="21"/>
      <c r="D60" s="20"/>
      <c r="E60" s="22"/>
      <c r="F60" s="23"/>
      <c r="G60" s="23"/>
      <c r="H60" s="20"/>
      <c r="I60" s="20"/>
      <c r="J60" s="20"/>
      <c r="K60" s="20"/>
    </row>
  </sheetData>
  <mergeCells count="9">
    <mergeCell ref="A1:K2"/>
    <mergeCell ref="A59:K60"/>
    <mergeCell ref="K3:K4"/>
    <mergeCell ref="H3:H4"/>
    <mergeCell ref="A3:A4"/>
    <mergeCell ref="B3:B4"/>
    <mergeCell ref="F3:F4"/>
    <mergeCell ref="I3:I4"/>
    <mergeCell ref="K27:K2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B2" sqref="B2"/>
    </sheetView>
  </sheetViews>
  <sheetFormatPr defaultRowHeight="15" x14ac:dyDescent="0.25"/>
  <cols>
    <col min="1" max="1" width="43" customWidth="1"/>
    <col min="2" max="2" width="12.28515625" customWidth="1"/>
    <col min="3" max="3" width="20.140625" customWidth="1"/>
  </cols>
  <sheetData>
    <row r="2" spans="1:8" ht="18.75" x14ac:dyDescent="0.3">
      <c r="A2" s="3" t="s">
        <v>39</v>
      </c>
      <c r="B2" s="18">
        <f>Жил+B4</f>
        <v>32989.550000000003</v>
      </c>
      <c r="C2">
        <v>33115.25</v>
      </c>
      <c r="D2">
        <f>C2-Пл</f>
        <v>125.69999999999709</v>
      </c>
      <c r="E2">
        <f>D2*21.3</f>
        <v>2677.409999999938</v>
      </c>
      <c r="G2" t="s">
        <v>81</v>
      </c>
      <c r="H2">
        <v>31426.5</v>
      </c>
    </row>
    <row r="3" spans="1:8" ht="18.75" x14ac:dyDescent="0.3">
      <c r="A3" s="3" t="s">
        <v>40</v>
      </c>
      <c r="B3" s="17">
        <v>28976.15</v>
      </c>
      <c r="C3" s="17">
        <v>28976.15</v>
      </c>
      <c r="D3">
        <f>C3-Жил</f>
        <v>0</v>
      </c>
    </row>
    <row r="4" spans="1:8" ht="18.75" x14ac:dyDescent="0.3">
      <c r="A4" s="4" t="s">
        <v>80</v>
      </c>
      <c r="B4" s="4">
        <v>4013.4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Жил</vt:lpstr>
      <vt:lpstr>Пл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Нэта</dc:creator>
  <cp:lastModifiedBy>Нэта</cp:lastModifiedBy>
  <cp:lastPrinted>2017-01-06T07:53:11Z</cp:lastPrinted>
  <dcterms:created xsi:type="dcterms:W3CDTF">2015-12-03T13:19:30Z</dcterms:created>
  <dcterms:modified xsi:type="dcterms:W3CDTF">2017-01-06T07:56:32Z</dcterms:modified>
</cp:coreProperties>
</file>